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hrenk1/Documents/Beyond the Hype/"/>
    </mc:Choice>
  </mc:AlternateContent>
  <xr:revisionPtr revIDLastSave="0" documentId="8_{8ECADA4C-52B8-774E-B54B-20A02BB94672}" xr6:coauthVersionLast="47" xr6:coauthVersionMax="47" xr10:uidLastSave="{00000000-0000-0000-0000-000000000000}"/>
  <bookViews>
    <workbookView xWindow="34100" yWindow="1760" windowWidth="26460" windowHeight="13700" tabRatio="500" xr2:uid="{00000000-000D-0000-FFFF-FFFF00000000}"/>
  </bookViews>
  <sheets>
    <sheet name="ES_Overview" sheetId="1" r:id="rId1"/>
    <sheet name="Calc ES_Goodwin" sheetId="2" r:id="rId2"/>
    <sheet name="Calc ES_Carhart-Harris" sheetId="3" r:id="rId3"/>
    <sheet name="Calc ES_Raison" sheetId="4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" i="1" l="1"/>
  <c r="D10" i="1"/>
  <c r="Q6" i="4"/>
  <c r="N6" i="4"/>
  <c r="O6" i="4" s="1"/>
  <c r="M6" i="4"/>
  <c r="F6" i="4"/>
  <c r="G6" i="4" s="1"/>
  <c r="H6" i="4" s="1"/>
  <c r="R6" i="4" s="1"/>
  <c r="S6" i="4" s="1"/>
  <c r="Q5" i="4"/>
  <c r="N5" i="4"/>
  <c r="O5" i="4" s="1"/>
  <c r="M5" i="4"/>
  <c r="F5" i="4"/>
  <c r="G5" i="4" s="1"/>
  <c r="H5" i="4" s="1"/>
  <c r="R5" i="4" s="1"/>
  <c r="S5" i="4" s="1"/>
  <c r="Q4" i="4"/>
  <c r="M4" i="4"/>
  <c r="N4" i="4" s="1"/>
  <c r="O4" i="4" s="1"/>
  <c r="F4" i="4"/>
  <c r="G4" i="4" s="1"/>
  <c r="H4" i="4" s="1"/>
  <c r="R4" i="4" s="1"/>
  <c r="S4" i="4" s="1"/>
  <c r="Q3" i="4"/>
  <c r="N3" i="4"/>
  <c r="O3" i="4" s="1"/>
  <c r="M3" i="4"/>
  <c r="F3" i="4"/>
  <c r="G3" i="4" s="1"/>
  <c r="H3" i="4" s="1"/>
  <c r="R3" i="4" s="1"/>
  <c r="S3" i="4" s="1"/>
  <c r="T3" i="4" s="1"/>
  <c r="M11" i="3"/>
  <c r="P11" i="3" s="1"/>
  <c r="J11" i="3"/>
  <c r="K11" i="3" s="1"/>
  <c r="E11" i="3"/>
  <c r="F11" i="3" s="1"/>
  <c r="N11" i="3" s="1"/>
  <c r="O11" i="3" s="1"/>
  <c r="M10" i="3"/>
  <c r="J10" i="3"/>
  <c r="K10" i="3" s="1"/>
  <c r="E10" i="3"/>
  <c r="F10" i="3" s="1"/>
  <c r="N10" i="3" s="1"/>
  <c r="O10" i="3" s="1"/>
  <c r="M9" i="3"/>
  <c r="J9" i="3"/>
  <c r="K9" i="3" s="1"/>
  <c r="E9" i="3"/>
  <c r="F9" i="3" s="1"/>
  <c r="N9" i="3" s="1"/>
  <c r="O9" i="3" s="1"/>
  <c r="M11" i="2"/>
  <c r="J11" i="2"/>
  <c r="K11" i="2" s="1"/>
  <c r="F11" i="2"/>
  <c r="N11" i="2" s="1"/>
  <c r="O11" i="2" s="1"/>
  <c r="E11" i="2"/>
  <c r="M10" i="2"/>
  <c r="P10" i="2" s="1"/>
  <c r="J10" i="2"/>
  <c r="K10" i="2" s="1"/>
  <c r="E10" i="2"/>
  <c r="F10" i="2" s="1"/>
  <c r="N10" i="2" s="1"/>
  <c r="O10" i="2" s="1"/>
  <c r="M9" i="2"/>
  <c r="P9" i="2" s="1"/>
  <c r="J9" i="2"/>
  <c r="K9" i="2" s="1"/>
  <c r="E9" i="2"/>
  <c r="F9" i="2" s="1"/>
  <c r="N9" i="2" s="1"/>
  <c r="O9" i="2" s="1"/>
  <c r="C8" i="1"/>
  <c r="P9" i="3" l="1"/>
  <c r="E7" i="1" s="1"/>
  <c r="T5" i="4"/>
  <c r="E10" i="1" s="1"/>
  <c r="P10" i="3"/>
  <c r="F7" i="1" s="1"/>
  <c r="P11" i="2"/>
  <c r="T4" i="4"/>
  <c r="T6" i="4"/>
  <c r="F10" i="1" s="1"/>
</calcChain>
</file>

<file path=xl/sharedStrings.xml><?xml version="1.0" encoding="utf-8"?>
<sst xmlns="http://schemas.openxmlformats.org/spreadsheetml/2006/main" count="92" uniqueCount="36">
  <si>
    <t>Study</t>
  </si>
  <si>
    <t>Year of Publication</t>
  </si>
  <si>
    <t>N</t>
  </si>
  <si>
    <t>Day 1</t>
  </si>
  <si>
    <t>Week 1</t>
  </si>
  <si>
    <t>Week3-5</t>
  </si>
  <si>
    <t>Week6-8</t>
  </si>
  <si>
    <t>Gasser</t>
  </si>
  <si>
    <t>Ross</t>
  </si>
  <si>
    <t>Griffiths</t>
  </si>
  <si>
    <t>Palhano-Fontes</t>
  </si>
  <si>
    <t>Davis</t>
  </si>
  <si>
    <t>Carhart_Harris</t>
  </si>
  <si>
    <t>Goodwin</t>
  </si>
  <si>
    <t>von Rotz</t>
  </si>
  <si>
    <t>Raison</t>
  </si>
  <si>
    <t>S = SD2</t>
  </si>
  <si>
    <t>SD = sqrt of S</t>
  </si>
  <si>
    <t>SE = SD / sqrt(n)</t>
  </si>
  <si>
    <t>S = SE2 X N</t>
  </si>
  <si>
    <t>Experimental</t>
  </si>
  <si>
    <t>Control</t>
  </si>
  <si>
    <t>2022b</t>
  </si>
  <si>
    <t>Mean</t>
  </si>
  <si>
    <t>SE</t>
  </si>
  <si>
    <t>SD</t>
  </si>
  <si>
    <t>S</t>
  </si>
  <si>
    <t>M-M</t>
  </si>
  <si>
    <t>NUM1</t>
  </si>
  <si>
    <t>NUM2</t>
  </si>
  <si>
    <t>SME</t>
  </si>
  <si>
    <t>Week 3-5</t>
  </si>
  <si>
    <t>Week 6-8</t>
  </si>
  <si>
    <t>CI upper</t>
  </si>
  <si>
    <t>CI lower</t>
  </si>
  <si>
    <t>SE = (upper limit – lower limit) / 3.92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</si>
</sst>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20"/>
      <color rgb="FF040C2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40C2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zoomScaleNormal="100" workbookViewId="0">
      <selection activeCell="A2" sqref="A2:XFD10"/>
    </sheetView>
  </sheetViews>
  <sheetFormatPr baseColWidth="10" defaultColWidth="10.5" defaultRowHeight="16" x14ac:dyDescent="0.2"/>
  <sheetData>
    <row r="1" spans="1:7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s="3" customFormat="1" x14ac:dyDescent="0.2">
      <c r="A2" s="3" t="s">
        <v>7</v>
      </c>
      <c r="B2" s="3">
        <v>2014</v>
      </c>
      <c r="C2" s="3">
        <v>11</v>
      </c>
      <c r="G2" s="3">
        <v>-2.7</v>
      </c>
    </row>
    <row r="3" spans="1:7" s="3" customFormat="1" x14ac:dyDescent="0.2">
      <c r="A3" s="3" t="s">
        <v>8</v>
      </c>
      <c r="B3" s="3">
        <v>2016</v>
      </c>
      <c r="C3" s="3">
        <v>29</v>
      </c>
      <c r="G3" s="3">
        <f>-0.87</f>
        <v>-0.87</v>
      </c>
    </row>
    <row r="4" spans="1:7" s="3" customFormat="1" x14ac:dyDescent="0.2">
      <c r="A4" s="3" t="s">
        <v>9</v>
      </c>
      <c r="B4" s="3">
        <v>2016</v>
      </c>
      <c r="C4" s="3">
        <v>51</v>
      </c>
      <c r="F4" s="3">
        <v>-1.25</v>
      </c>
    </row>
    <row r="5" spans="1:7" s="3" customFormat="1" x14ac:dyDescent="0.2">
      <c r="A5" s="3" t="s">
        <v>10</v>
      </c>
      <c r="B5" s="3">
        <v>2019</v>
      </c>
      <c r="C5" s="3">
        <v>29</v>
      </c>
      <c r="D5" s="3">
        <v>-0.81</v>
      </c>
      <c r="E5" s="3">
        <v>-1.46</v>
      </c>
    </row>
    <row r="6" spans="1:7" s="3" customFormat="1" x14ac:dyDescent="0.2">
      <c r="A6" s="3" t="s">
        <v>11</v>
      </c>
      <c r="B6" s="3">
        <v>2021</v>
      </c>
      <c r="C6" s="3">
        <v>24</v>
      </c>
      <c r="E6" s="3">
        <v>-2.39</v>
      </c>
      <c r="F6" s="3">
        <v>-2.21</v>
      </c>
    </row>
    <row r="7" spans="1:7" s="3" customFormat="1" x14ac:dyDescent="0.2">
      <c r="A7" s="3" t="s">
        <v>12</v>
      </c>
      <c r="B7" s="3">
        <v>2021</v>
      </c>
      <c r="C7" s="3">
        <v>59</v>
      </c>
      <c r="E7" s="3">
        <f>'Calc ES_Carhart-Harris'!P9</f>
        <v>-0.61913099253637671</v>
      </c>
      <c r="F7" s="3">
        <f>'Calc ES_Carhart-Harris'!P10</f>
        <v>-0.43260575676333773</v>
      </c>
      <c r="G7" s="3">
        <v>-0.36</v>
      </c>
    </row>
    <row r="8" spans="1:7" s="3" customFormat="1" x14ac:dyDescent="0.2">
      <c r="A8" s="3" t="s">
        <v>13</v>
      </c>
      <c r="B8" s="3">
        <v>2022</v>
      </c>
      <c r="C8" s="3">
        <f>79 + 75</f>
        <v>154</v>
      </c>
      <c r="D8" s="3">
        <v>-0.59</v>
      </c>
      <c r="E8" s="3">
        <v>-0.57999999999999996</v>
      </c>
      <c r="F8" s="3">
        <v>-0.61</v>
      </c>
      <c r="G8" s="3">
        <v>-0.45</v>
      </c>
    </row>
    <row r="9" spans="1:7" s="3" customFormat="1" x14ac:dyDescent="0.2">
      <c r="A9" s="3" t="s">
        <v>14</v>
      </c>
      <c r="B9" s="3">
        <v>2023</v>
      </c>
      <c r="C9" s="3">
        <v>52</v>
      </c>
      <c r="E9" s="3">
        <v>-0.92</v>
      </c>
    </row>
    <row r="10" spans="1:7" s="3" customFormat="1" x14ac:dyDescent="0.2">
      <c r="A10" s="3" t="s">
        <v>15</v>
      </c>
      <c r="B10" s="3">
        <v>2023</v>
      </c>
      <c r="C10" s="3">
        <v>104</v>
      </c>
      <c r="D10" s="3">
        <f>'Calc ES_Raison'!T4</f>
        <v>-1.0033915041619328</v>
      </c>
      <c r="E10" s="3">
        <f>'Calc ES_Raison'!T5</f>
        <v>-1.0784107973527786</v>
      </c>
      <c r="F10" s="3">
        <f>'Calc ES_Raison'!T6</f>
        <v>-0.91519413845915409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11"/>
  <sheetViews>
    <sheetView zoomScaleNormal="100" workbookViewId="0">
      <selection activeCell="L13" activeCellId="1" sqref="D22:AS23 L13"/>
    </sheetView>
  </sheetViews>
  <sheetFormatPr baseColWidth="10" defaultColWidth="10.5" defaultRowHeight="16" x14ac:dyDescent="0.2"/>
  <cols>
    <col min="14" max="14" width="12.83203125" customWidth="1"/>
  </cols>
  <sheetData>
    <row r="2" spans="1:16" x14ac:dyDescent="0.2">
      <c r="I2" t="s">
        <v>16</v>
      </c>
    </row>
    <row r="3" spans="1:16" x14ac:dyDescent="0.2">
      <c r="I3" t="s">
        <v>17</v>
      </c>
    </row>
    <row r="4" spans="1:16" x14ac:dyDescent="0.2">
      <c r="I4" t="s">
        <v>18</v>
      </c>
    </row>
    <row r="5" spans="1:16" x14ac:dyDescent="0.2">
      <c r="I5" t="s">
        <v>19</v>
      </c>
    </row>
    <row r="7" spans="1:16" x14ac:dyDescent="0.2">
      <c r="C7" t="s">
        <v>20</v>
      </c>
      <c r="H7" t="s">
        <v>21</v>
      </c>
    </row>
    <row r="8" spans="1:16" x14ac:dyDescent="0.2">
      <c r="A8" t="s">
        <v>13</v>
      </c>
      <c r="B8" t="s">
        <v>22</v>
      </c>
      <c r="C8" t="s">
        <v>23</v>
      </c>
      <c r="D8" t="s">
        <v>24</v>
      </c>
      <c r="E8" t="s">
        <v>25</v>
      </c>
      <c r="F8" t="s">
        <v>26</v>
      </c>
      <c r="G8" t="s">
        <v>2</v>
      </c>
      <c r="H8" t="s">
        <v>23</v>
      </c>
      <c r="I8" t="s">
        <v>24</v>
      </c>
      <c r="J8" t="s">
        <v>25</v>
      </c>
      <c r="K8" t="s">
        <v>26</v>
      </c>
      <c r="L8" t="s">
        <v>2</v>
      </c>
      <c r="M8" t="s">
        <v>27</v>
      </c>
      <c r="N8" t="s">
        <v>28</v>
      </c>
      <c r="O8" t="s">
        <v>29</v>
      </c>
      <c r="P8" t="s">
        <v>30</v>
      </c>
    </row>
    <row r="9" spans="1:16" x14ac:dyDescent="0.2">
      <c r="B9" t="s">
        <v>4</v>
      </c>
      <c r="C9">
        <v>-15</v>
      </c>
      <c r="D9">
        <v>1.4</v>
      </c>
      <c r="E9">
        <f>D9*SQRT(G9)</f>
        <v>12.443472184241823</v>
      </c>
      <c r="F9">
        <f>E9*E9</f>
        <v>154.83999999999997</v>
      </c>
      <c r="G9">
        <v>79</v>
      </c>
      <c r="H9">
        <v>-9.1</v>
      </c>
      <c r="I9">
        <v>1.4</v>
      </c>
      <c r="J9">
        <f>I9*SQRT(L9)</f>
        <v>12.443472184241823</v>
      </c>
      <c r="K9">
        <f>J9*J9</f>
        <v>154.83999999999997</v>
      </c>
      <c r="L9">
        <v>79</v>
      </c>
      <c r="M9">
        <f>C9-H9</f>
        <v>-5.9</v>
      </c>
      <c r="N9">
        <f>((G9-1)*F9+(L9-1)*K9)</f>
        <v>24155.039999999997</v>
      </c>
      <c r="O9">
        <f>SQRT(N9/(L9+G9-2))</f>
        <v>12.443472184241823</v>
      </c>
      <c r="P9">
        <f>M9/O9</f>
        <v>-0.47414418681882442</v>
      </c>
    </row>
    <row r="10" spans="1:16" x14ac:dyDescent="0.2">
      <c r="B10" t="s">
        <v>31</v>
      </c>
      <c r="C10">
        <v>-12</v>
      </c>
      <c r="D10">
        <v>1.3</v>
      </c>
      <c r="E10">
        <f>D10*SQRT(G10)</f>
        <v>11.554652742510266</v>
      </c>
      <c r="F10">
        <f>E10*E10</f>
        <v>133.51</v>
      </c>
      <c r="G10">
        <v>79</v>
      </c>
      <c r="H10">
        <v>-5.4</v>
      </c>
      <c r="I10">
        <v>1.4</v>
      </c>
      <c r="J10">
        <f>I10*SQRT(L10)</f>
        <v>12.443472184241823</v>
      </c>
      <c r="K10">
        <f>J10*J10</f>
        <v>154.83999999999997</v>
      </c>
      <c r="L10">
        <v>79</v>
      </c>
      <c r="M10">
        <f>C10-H10</f>
        <v>-6.6</v>
      </c>
      <c r="N10">
        <f>((G10-1)*F10+(L10-1)*K10)</f>
        <v>22491.299999999996</v>
      </c>
      <c r="O10">
        <f>SQRT(N10/(L10+G10-2))</f>
        <v>12.007289452661661</v>
      </c>
      <c r="P10">
        <f>M10/O10</f>
        <v>-0.54966610291359097</v>
      </c>
    </row>
    <row r="11" spans="1:16" x14ac:dyDescent="0.2">
      <c r="B11" t="s">
        <v>32</v>
      </c>
      <c r="C11">
        <v>-11.4</v>
      </c>
      <c r="D11">
        <v>1.5</v>
      </c>
      <c r="E11">
        <f>D11*SQRT(G11)</f>
        <v>13.332291625973383</v>
      </c>
      <c r="F11">
        <f>E11*E11</f>
        <v>177.75</v>
      </c>
      <c r="G11">
        <v>79</v>
      </c>
      <c r="H11">
        <v>-6.4</v>
      </c>
      <c r="I11">
        <v>1.5</v>
      </c>
      <c r="J11">
        <f>I11*SQRT(L11)</f>
        <v>13.332291625973383</v>
      </c>
      <c r="K11">
        <f>J11*J11</f>
        <v>177.75</v>
      </c>
      <c r="L11">
        <v>79</v>
      </c>
      <c r="M11">
        <f>C11-H11</f>
        <v>-5</v>
      </c>
      <c r="N11">
        <f>((G11-1)*F11+(L11-1)*K11)</f>
        <v>27729</v>
      </c>
      <c r="O11">
        <f>SQRT(N11/(L11+G11-2))</f>
        <v>13.332291625973383</v>
      </c>
      <c r="P11">
        <f>M11/O11</f>
        <v>-0.37502930030867465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11"/>
  <sheetViews>
    <sheetView zoomScaleNormal="100" workbookViewId="0">
      <selection activeCell="A7" activeCellId="1" sqref="D22:AS23 A7"/>
    </sheetView>
  </sheetViews>
  <sheetFormatPr baseColWidth="10" defaultColWidth="10.5" defaultRowHeight="16" x14ac:dyDescent="0.2"/>
  <cols>
    <col min="14" max="14" width="12.83203125" customWidth="1"/>
  </cols>
  <sheetData>
    <row r="2" spans="1:16" x14ac:dyDescent="0.2">
      <c r="I2" t="s">
        <v>16</v>
      </c>
    </row>
    <row r="3" spans="1:16" x14ac:dyDescent="0.2">
      <c r="I3" t="s">
        <v>17</v>
      </c>
    </row>
    <row r="4" spans="1:16" x14ac:dyDescent="0.2">
      <c r="I4" t="s">
        <v>18</v>
      </c>
    </row>
    <row r="5" spans="1:16" x14ac:dyDescent="0.2">
      <c r="I5" t="s">
        <v>19</v>
      </c>
    </row>
    <row r="7" spans="1:16" x14ac:dyDescent="0.2">
      <c r="C7" t="s">
        <v>20</v>
      </c>
      <c r="H7" t="s">
        <v>21</v>
      </c>
    </row>
    <row r="8" spans="1:16" x14ac:dyDescent="0.2">
      <c r="A8" t="s">
        <v>13</v>
      </c>
      <c r="B8" t="s">
        <v>22</v>
      </c>
      <c r="C8" t="s">
        <v>23</v>
      </c>
      <c r="D8" t="s">
        <v>24</v>
      </c>
      <c r="E8" t="s">
        <v>25</v>
      </c>
      <c r="F8" t="s">
        <v>26</v>
      </c>
      <c r="G8" t="s">
        <v>2</v>
      </c>
      <c r="H8" t="s">
        <v>23</v>
      </c>
      <c r="I8" t="s">
        <v>24</v>
      </c>
      <c r="J8" t="s">
        <v>25</v>
      </c>
      <c r="K8" t="s">
        <v>26</v>
      </c>
      <c r="L8" t="s">
        <v>2</v>
      </c>
      <c r="M8" t="s">
        <v>27</v>
      </c>
      <c r="N8" t="s">
        <v>28</v>
      </c>
      <c r="O8" t="s">
        <v>29</v>
      </c>
      <c r="P8" t="s">
        <v>30</v>
      </c>
    </row>
    <row r="9" spans="1:16" x14ac:dyDescent="0.2">
      <c r="B9" t="s">
        <v>4</v>
      </c>
      <c r="C9">
        <v>-6.9</v>
      </c>
      <c r="D9">
        <v>0.7</v>
      </c>
      <c r="E9">
        <f>D9*SQRT(G9)</f>
        <v>3.8340579025361627</v>
      </c>
      <c r="F9">
        <f>E9*E9</f>
        <v>14.7</v>
      </c>
      <c r="G9">
        <v>30</v>
      </c>
      <c r="H9">
        <v>-4.2</v>
      </c>
      <c r="I9">
        <v>0.9</v>
      </c>
      <c r="J9">
        <f>I9*SQRT(L9)</f>
        <v>4.8466483264210538</v>
      </c>
      <c r="K9">
        <f>J9*J9</f>
        <v>23.490000000000002</v>
      </c>
      <c r="L9">
        <v>29</v>
      </c>
      <c r="M9">
        <f>C9-H9</f>
        <v>-2.7</v>
      </c>
      <c r="N9">
        <f>((G9-1)*F9+(L9-1)*K9)</f>
        <v>1084.02</v>
      </c>
      <c r="O9">
        <f>SQRT(N9/(L9+G9-2))</f>
        <v>4.3609511275456994</v>
      </c>
      <c r="P9">
        <f>M9/O9</f>
        <v>-0.61913099253637671</v>
      </c>
    </row>
    <row r="10" spans="1:16" x14ac:dyDescent="0.2">
      <c r="B10" t="s">
        <v>31</v>
      </c>
      <c r="C10">
        <v>-8.15</v>
      </c>
      <c r="D10">
        <v>1</v>
      </c>
      <c r="E10">
        <f>D10*SQRT(G10)</f>
        <v>5.4772255750516612</v>
      </c>
      <c r="F10">
        <f>E10*E10</f>
        <v>30</v>
      </c>
      <c r="G10">
        <v>30</v>
      </c>
      <c r="H10">
        <v>-5.8</v>
      </c>
      <c r="I10">
        <v>1</v>
      </c>
      <c r="J10">
        <f>I10*SQRT(L10)</f>
        <v>5.3851648071345037</v>
      </c>
      <c r="K10">
        <f>J10*J10</f>
        <v>28.999999999999996</v>
      </c>
      <c r="L10">
        <v>29</v>
      </c>
      <c r="M10">
        <f>C10-H10</f>
        <v>-2.3500000000000005</v>
      </c>
      <c r="N10">
        <f>((G10-1)*F10+(L10-1)*K10)</f>
        <v>1682</v>
      </c>
      <c r="O10">
        <f>SQRT(N10/(L10+G10-2))</f>
        <v>5.4321977071738248</v>
      </c>
      <c r="P10">
        <f>M10/O10</f>
        <v>-0.43260575676333773</v>
      </c>
    </row>
    <row r="11" spans="1:16" x14ac:dyDescent="0.2">
      <c r="B11" t="s">
        <v>32</v>
      </c>
      <c r="C11">
        <v>-8</v>
      </c>
      <c r="D11">
        <v>0.9</v>
      </c>
      <c r="E11">
        <f>D11*SQRT(G11)</f>
        <v>4.9295030175464953</v>
      </c>
      <c r="F11">
        <f>E11*E11</f>
        <v>24.300000000000004</v>
      </c>
      <c r="G11">
        <v>30</v>
      </c>
      <c r="H11">
        <v>-6</v>
      </c>
      <c r="I11">
        <v>1</v>
      </c>
      <c r="J11">
        <f>I11*SQRT(L11)</f>
        <v>5.3851648071345037</v>
      </c>
      <c r="K11">
        <f>J11*J11</f>
        <v>28.999999999999996</v>
      </c>
      <c r="L11">
        <v>29</v>
      </c>
      <c r="M11">
        <f>C11-H11</f>
        <v>-2</v>
      </c>
      <c r="N11">
        <f>((G11-1)*F11+(L11-1)*K11)</f>
        <v>1516.7</v>
      </c>
      <c r="O11">
        <f>SQRT(N11/(L11+G11-2))</f>
        <v>5.1583691153139251</v>
      </c>
      <c r="P11">
        <f>M11/O11</f>
        <v>-0.38771944296550892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2"/>
  <sheetViews>
    <sheetView zoomScale="97" zoomScaleNormal="97" workbookViewId="0">
      <selection activeCell="U3" activeCellId="1" sqref="D22:AS23 U3"/>
    </sheetView>
  </sheetViews>
  <sheetFormatPr baseColWidth="10" defaultColWidth="10.5" defaultRowHeight="16" x14ac:dyDescent="0.2"/>
  <sheetData>
    <row r="1" spans="1:20" x14ac:dyDescent="0.2">
      <c r="C1" t="s">
        <v>20</v>
      </c>
      <c r="J1" t="s">
        <v>21</v>
      </c>
    </row>
    <row r="2" spans="1:20" x14ac:dyDescent="0.2">
      <c r="A2" t="s">
        <v>15</v>
      </c>
      <c r="B2">
        <v>2023</v>
      </c>
      <c r="C2" t="s">
        <v>23</v>
      </c>
      <c r="D2" t="s">
        <v>33</v>
      </c>
      <c r="E2" t="s">
        <v>34</v>
      </c>
      <c r="F2" t="s">
        <v>24</v>
      </c>
      <c r="G2" t="s">
        <v>25</v>
      </c>
      <c r="H2" t="s">
        <v>26</v>
      </c>
      <c r="I2" t="s">
        <v>2</v>
      </c>
      <c r="J2" t="s">
        <v>23</v>
      </c>
      <c r="K2" t="s">
        <v>33</v>
      </c>
      <c r="L2" t="s">
        <v>34</v>
      </c>
      <c r="M2" t="s">
        <v>24</v>
      </c>
      <c r="N2" t="s">
        <v>25</v>
      </c>
      <c r="O2" t="s">
        <v>26</v>
      </c>
      <c r="P2" t="s">
        <v>2</v>
      </c>
      <c r="Q2" t="s">
        <v>27</v>
      </c>
      <c r="R2" t="s">
        <v>28</v>
      </c>
      <c r="S2" t="s">
        <v>29</v>
      </c>
      <c r="T2" t="s">
        <v>30</v>
      </c>
    </row>
    <row r="3" spans="1:20" x14ac:dyDescent="0.2">
      <c r="B3" t="s">
        <v>3</v>
      </c>
      <c r="C3">
        <v>-2.7</v>
      </c>
      <c r="D3">
        <v>-4.0999999999999996</v>
      </c>
      <c r="E3">
        <v>-1.3</v>
      </c>
      <c r="F3">
        <f>(E3-D3)/3.92</f>
        <v>0.7142857142857143</v>
      </c>
      <c r="G3">
        <f>F3*SQRT(I3)</f>
        <v>5.1010203061020363</v>
      </c>
      <c r="H3">
        <f>G3*G3</f>
        <v>26.020408163265312</v>
      </c>
      <c r="I3">
        <v>51</v>
      </c>
      <c r="J3">
        <v>-2.7</v>
      </c>
      <c r="K3">
        <v>-4.0999999999999996</v>
      </c>
      <c r="L3">
        <v>-1.3</v>
      </c>
      <c r="M3">
        <f>(L3-K3)/3.92</f>
        <v>0.7142857142857143</v>
      </c>
      <c r="N3">
        <f>M3*SQRT(P3)</f>
        <v>5.2000784923432271</v>
      </c>
      <c r="O3">
        <f>N3*N3</f>
        <v>27.04081632653061</v>
      </c>
      <c r="P3">
        <v>53</v>
      </c>
      <c r="Q3">
        <f>C3-J3</f>
        <v>0</v>
      </c>
      <c r="R3">
        <f>((I3-1)*H3+(P3-1)*O3)</f>
        <v>2707.1428571428573</v>
      </c>
      <c r="S3">
        <f>SQRT(R3/(P3+I3-2))</f>
        <v>5.1517585586378756</v>
      </c>
      <c r="T3">
        <f>Q3/S3</f>
        <v>0</v>
      </c>
    </row>
    <row r="4" spans="1:20" ht="17" customHeight="1" x14ac:dyDescent="0.2">
      <c r="B4" t="s">
        <v>4</v>
      </c>
      <c r="C4">
        <v>-17.8</v>
      </c>
      <c r="D4">
        <v>-21.1</v>
      </c>
      <c r="E4">
        <v>-14.6</v>
      </c>
      <c r="F4">
        <f>(E4-D4)/3.92</f>
        <v>1.6581632653061229</v>
      </c>
      <c r="G4">
        <f>F4*SQRT(I4)</f>
        <v>11.841654282022587</v>
      </c>
      <c r="H4">
        <f>G4*G4</f>
        <v>140.22477613494385</v>
      </c>
      <c r="I4">
        <v>51</v>
      </c>
      <c r="J4">
        <v>-5.8</v>
      </c>
      <c r="K4">
        <v>-9.1</v>
      </c>
      <c r="L4">
        <v>-2.6</v>
      </c>
      <c r="M4">
        <f>(L4-K4)/3.92</f>
        <v>1.6581632653061225</v>
      </c>
      <c r="N4">
        <f>M4*SQRT(P4)</f>
        <v>12.071610785796777</v>
      </c>
      <c r="O4">
        <f>N4*N4</f>
        <v>145.72378696376506</v>
      </c>
      <c r="P4">
        <v>53</v>
      </c>
      <c r="Q4">
        <f>C4-J4</f>
        <v>-12</v>
      </c>
      <c r="R4">
        <f>((I4-1)*H4+(P4-1)*O4)</f>
        <v>14588.875728862977</v>
      </c>
      <c r="S4">
        <f>SQRT(R4/(P4+I4-2))</f>
        <v>11.959439511123641</v>
      </c>
      <c r="T4">
        <f>Q4/S4</f>
        <v>-1.0033915041619328</v>
      </c>
    </row>
    <row r="5" spans="1:20" x14ac:dyDescent="0.2">
      <c r="B5" t="s">
        <v>31</v>
      </c>
      <c r="C5">
        <v>-19.2</v>
      </c>
      <c r="D5">
        <v>-22.6</v>
      </c>
      <c r="E5">
        <v>-15.8</v>
      </c>
      <c r="F5">
        <f>(E5-D5)/3.92</f>
        <v>1.7346938775510206</v>
      </c>
      <c r="G5">
        <f>F5*SQRT(I5)</f>
        <v>12.388192171962089</v>
      </c>
      <c r="H5">
        <f>G5*G5</f>
        <v>153.46730528946279</v>
      </c>
      <c r="I5">
        <v>51</v>
      </c>
      <c r="J5">
        <v>-5.5</v>
      </c>
      <c r="K5">
        <v>-9</v>
      </c>
      <c r="L5">
        <v>-2</v>
      </c>
      <c r="M5">
        <f>(L5-K5)/3.92</f>
        <v>1.7857142857142858</v>
      </c>
      <c r="N5">
        <f>M5*SQRT(P5)</f>
        <v>13.000196230858069</v>
      </c>
      <c r="O5">
        <f>N5*N5</f>
        <v>169.00510204081635</v>
      </c>
      <c r="P5">
        <v>53</v>
      </c>
      <c r="Q5">
        <f>C5-J5</f>
        <v>-13.7</v>
      </c>
      <c r="R5">
        <f>((I5-1)*H5+(P5-1)*O5)</f>
        <v>16461.630570595589</v>
      </c>
      <c r="S5">
        <f>SQRT(R5/(P5+I5-2))</f>
        <v>12.703878738630936</v>
      </c>
      <c r="T5">
        <f>Q5/S5</f>
        <v>-1.0784107973527786</v>
      </c>
    </row>
    <row r="6" spans="1:20" x14ac:dyDescent="0.2">
      <c r="B6" t="s">
        <v>32</v>
      </c>
      <c r="C6">
        <v>-19.100000000000001</v>
      </c>
      <c r="D6">
        <v>-22.7</v>
      </c>
      <c r="E6">
        <v>-15.5</v>
      </c>
      <c r="F6">
        <f>(E6-D6)/3.92</f>
        <v>1.8367346938775508</v>
      </c>
      <c r="G6">
        <f>F6*SQRT(I6)</f>
        <v>13.11690935854809</v>
      </c>
      <c r="H6">
        <f>G6*G6</f>
        <v>172.05331112036649</v>
      </c>
      <c r="I6">
        <v>51</v>
      </c>
      <c r="J6">
        <v>-6.8</v>
      </c>
      <c r="K6">
        <v>-10.5</v>
      </c>
      <c r="L6">
        <v>-3.1</v>
      </c>
      <c r="M6">
        <f>(L6-K6)/3.92</f>
        <v>1.8877551020408165</v>
      </c>
      <c r="N6">
        <f>M6*SQRT(P6)</f>
        <v>13.743064586907101</v>
      </c>
      <c r="O6">
        <f>N6*N6</f>
        <v>188.87182423990004</v>
      </c>
      <c r="P6">
        <v>53</v>
      </c>
      <c r="Q6">
        <f>C6-J6</f>
        <v>-12.3</v>
      </c>
      <c r="R6">
        <f>((I6-1)*H6+(P6-1)*O6)</f>
        <v>18424.000416493127</v>
      </c>
      <c r="S6">
        <f>SQRT(R6/(P6+I6-2))</f>
        <v>13.439771391793021</v>
      </c>
      <c r="T6">
        <f>Q6/S6</f>
        <v>-0.91519413845915409</v>
      </c>
    </row>
    <row r="12" spans="1:20" ht="25" x14ac:dyDescent="0.25">
      <c r="F12" s="2" t="s">
        <v>35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ES_Overview</vt:lpstr>
      <vt:lpstr>Calc ES_Goodwin</vt:lpstr>
      <vt:lpstr>Calc ES_Carhart-Harris</vt:lpstr>
      <vt:lpstr>Calc ES_Raison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Rebecca Ehrenkranz</cp:lastModifiedBy>
  <cp:revision>2</cp:revision>
  <dcterms:created xsi:type="dcterms:W3CDTF">2022-10-12T11:34:33Z</dcterms:created>
  <dcterms:modified xsi:type="dcterms:W3CDTF">2023-11-29T06:44:12Z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